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УБПиГД\ПроектыОблБюджета\Проект 2024-2026\ВНЕСЕНИЕ ИЗМЕНЕНИЙ\2_июнь\Дополнительные материалы\"/>
    </mc:Choice>
  </mc:AlternateContent>
  <bookViews>
    <workbookView xWindow="360" yWindow="1395" windowWidth="11340" windowHeight="5025"/>
  </bookViews>
  <sheets>
    <sheet name="2024-2026" sheetId="5" r:id="rId1"/>
  </sheets>
  <calcPr calcId="191029"/>
</workbook>
</file>

<file path=xl/calcChain.xml><?xml version="1.0" encoding="utf-8"?>
<calcChain xmlns="http://schemas.openxmlformats.org/spreadsheetml/2006/main">
  <c r="D7" i="5" l="1"/>
  <c r="L7" i="5" l="1"/>
  <c r="N36" i="5" l="1"/>
  <c r="J36" i="5"/>
  <c r="F36" i="5"/>
  <c r="N35" i="5"/>
  <c r="J35" i="5"/>
  <c r="F35" i="5"/>
  <c r="N34" i="5"/>
  <c r="J34" i="5"/>
  <c r="F34" i="5"/>
  <c r="N33" i="5"/>
  <c r="J33" i="5"/>
  <c r="F33" i="5"/>
  <c r="N32" i="5"/>
  <c r="J32" i="5"/>
  <c r="F32" i="5"/>
  <c r="N31" i="5"/>
  <c r="J31" i="5"/>
  <c r="F31" i="5"/>
  <c r="N30" i="5"/>
  <c r="J30" i="5"/>
  <c r="F30" i="5"/>
  <c r="N29" i="5"/>
  <c r="N27" i="5" s="1"/>
  <c r="J29" i="5"/>
  <c r="J27" i="5" s="1"/>
  <c r="F29" i="5"/>
  <c r="N28" i="5"/>
  <c r="J28" i="5"/>
  <c r="F28" i="5"/>
  <c r="L27" i="5"/>
  <c r="M27" i="5" s="1"/>
  <c r="K27" i="5"/>
  <c r="H27" i="5"/>
  <c r="I27" i="5" s="1"/>
  <c r="G27" i="5"/>
  <c r="D27" i="5"/>
  <c r="C27" i="5"/>
  <c r="E27" i="5" l="1"/>
  <c r="F27" i="5"/>
  <c r="L12" i="5"/>
  <c r="H12" i="5"/>
  <c r="K37" i="5" l="1"/>
  <c r="G37" i="5"/>
  <c r="C37" i="5"/>
  <c r="K25" i="5"/>
  <c r="L25" i="5"/>
  <c r="G25" i="5"/>
  <c r="C25" i="5" l="1"/>
  <c r="C14" i="5"/>
  <c r="H25" i="5" l="1"/>
  <c r="M10" i="5"/>
  <c r="L9" i="5"/>
  <c r="I10" i="5"/>
  <c r="H9" i="5"/>
  <c r="D9" i="5"/>
  <c r="E17" i="5" l="1"/>
  <c r="F17" i="5" l="1"/>
  <c r="K9" i="5" l="1"/>
  <c r="K6" i="5" s="1"/>
  <c r="G9" i="5"/>
  <c r="G6" i="5" s="1"/>
  <c r="C9" i="5"/>
  <c r="C6" i="5" l="1"/>
  <c r="F25" i="5" l="1"/>
  <c r="J10" i="5" l="1"/>
  <c r="J11" i="5"/>
  <c r="J12" i="5"/>
  <c r="J13" i="5"/>
  <c r="J15" i="5"/>
  <c r="J16" i="5"/>
  <c r="J17" i="5"/>
  <c r="J18" i="5"/>
  <c r="J19" i="5"/>
  <c r="J20" i="5"/>
  <c r="J21" i="5"/>
  <c r="J22" i="5"/>
  <c r="J24" i="5"/>
  <c r="J25" i="5"/>
  <c r="J26" i="5"/>
  <c r="N10" i="5"/>
  <c r="D6" i="5"/>
  <c r="D37" i="5" s="1"/>
  <c r="F26" i="5"/>
  <c r="F24" i="5"/>
  <c r="F21" i="5"/>
  <c r="F20" i="5"/>
  <c r="F19" i="5"/>
  <c r="F18" i="5"/>
  <c r="F16" i="5"/>
  <c r="F15" i="5"/>
  <c r="F13" i="5"/>
  <c r="F12" i="5"/>
  <c r="F11" i="5"/>
  <c r="F10" i="5"/>
  <c r="E26" i="5"/>
  <c r="E25" i="5"/>
  <c r="E24" i="5"/>
  <c r="E21" i="5"/>
  <c r="E20" i="5"/>
  <c r="E19" i="5"/>
  <c r="E18" i="5"/>
  <c r="E16" i="5"/>
  <c r="E15" i="5"/>
  <c r="E13" i="5"/>
  <c r="E12" i="5"/>
  <c r="E11" i="5"/>
  <c r="E10" i="5"/>
  <c r="E37" i="5" l="1"/>
  <c r="F37" i="5"/>
  <c r="J23" i="5"/>
  <c r="J14" i="5"/>
  <c r="J9" i="5"/>
  <c r="J8" i="5"/>
  <c r="J7" i="5"/>
  <c r="F8" i="5" l="1"/>
  <c r="E8" i="5"/>
  <c r="E23" i="5"/>
  <c r="F23" i="5"/>
  <c r="F9" i="5"/>
  <c r="E9" i="5"/>
  <c r="E14" i="5"/>
  <c r="F14" i="5"/>
  <c r="E7" i="5"/>
  <c r="F7" i="5"/>
  <c r="E22" i="5"/>
  <c r="F22" i="5"/>
  <c r="E6" i="5" l="1"/>
  <c r="F6" i="5"/>
  <c r="M23" i="5" l="1"/>
  <c r="I23" i="5"/>
  <c r="L6" i="5" l="1"/>
  <c r="L37" i="5" s="1"/>
  <c r="H6" i="5"/>
  <c r="I13" i="5"/>
  <c r="M13" i="5"/>
  <c r="N13" i="5"/>
  <c r="N37" i="5" l="1"/>
  <c r="M37" i="5"/>
  <c r="J6" i="5"/>
  <c r="H37" i="5"/>
  <c r="N26" i="5"/>
  <c r="N25" i="5"/>
  <c r="M25" i="5"/>
  <c r="I25" i="5"/>
  <c r="N24" i="5"/>
  <c r="M24" i="5"/>
  <c r="I24" i="5"/>
  <c r="N23" i="5"/>
  <c r="N22" i="5"/>
  <c r="M22" i="5"/>
  <c r="I22" i="5"/>
  <c r="N21" i="5"/>
  <c r="M21" i="5"/>
  <c r="I21" i="5"/>
  <c r="N20" i="5"/>
  <c r="M20" i="5"/>
  <c r="I20" i="5"/>
  <c r="N19" i="5"/>
  <c r="M19" i="5"/>
  <c r="I19" i="5"/>
  <c r="N18" i="5"/>
  <c r="M18" i="5"/>
  <c r="I18" i="5"/>
  <c r="N17" i="5"/>
  <c r="M17" i="5"/>
  <c r="I17" i="5"/>
  <c r="N16" i="5"/>
  <c r="M16" i="5"/>
  <c r="I16" i="5"/>
  <c r="N15" i="5"/>
  <c r="M15" i="5"/>
  <c r="I15" i="5"/>
  <c r="N14" i="5"/>
  <c r="M14" i="5"/>
  <c r="I14" i="5"/>
  <c r="N12" i="5"/>
  <c r="M12" i="5"/>
  <c r="I12" i="5"/>
  <c r="I11" i="5"/>
  <c r="N8" i="5"/>
  <c r="M8" i="5"/>
  <c r="I8" i="5"/>
  <c r="N7" i="5"/>
  <c r="M7" i="5"/>
  <c r="I7" i="5"/>
  <c r="J37" i="5" l="1"/>
  <c r="I37" i="5"/>
  <c r="I6" i="5"/>
  <c r="I9" i="5"/>
  <c r="N11" i="5" l="1"/>
  <c r="M11" i="5"/>
  <c r="N9" i="5"/>
  <c r="N6" i="5" l="1"/>
  <c r="M9" i="5"/>
  <c r="M6" i="5" l="1"/>
</calcChain>
</file>

<file path=xl/sharedStrings.xml><?xml version="1.0" encoding="utf-8"?>
<sst xmlns="http://schemas.openxmlformats.org/spreadsheetml/2006/main" count="95" uniqueCount="76">
  <si>
    <t xml:space="preserve"> 1 11 00000 00 0000 000</t>
  </si>
  <si>
    <t xml:space="preserve"> 1 12 00000 00 0000 000</t>
  </si>
  <si>
    <t xml:space="preserve"> 1 14 00000 00 0000 000</t>
  </si>
  <si>
    <t xml:space="preserve"> 1 16 00000 00 0000 000</t>
  </si>
  <si>
    <t xml:space="preserve"> 2 00 00000 00 0000 000</t>
  </si>
  <si>
    <t>Код бюджетной классификации Российской Федерации</t>
  </si>
  <si>
    <t xml:space="preserve"> 1 05 01000 00 0000 110 </t>
  </si>
  <si>
    <t xml:space="preserve"> 1 13 00000 00 0000 000</t>
  </si>
  <si>
    <t>Налог на прибыль организаций</t>
  </si>
  <si>
    <t>ВСЕГО ДОХОДОВ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</si>
  <si>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</si>
  <si>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</si>
  <si>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 xml:space="preserve">Акцизы по подакцизным товарам (продукции), производимым на территории Российской Федерации </t>
  </si>
  <si>
    <t>Налог на имущество организаций</t>
  </si>
  <si>
    <t>Транспортный налог</t>
  </si>
  <si>
    <t>Налог на добычу полезных ископаемых</t>
  </si>
  <si>
    <t xml:space="preserve"> 1 00 00000 00 0000 000</t>
  </si>
  <si>
    <t xml:space="preserve"> 1 01 01000 00 0000 110 </t>
  </si>
  <si>
    <t xml:space="preserve"> 1 01 02000 01 0000 110 </t>
  </si>
  <si>
    <t xml:space="preserve"> 1 03 02000 01 0000 110 </t>
  </si>
  <si>
    <t xml:space="preserve"> 1 06 02000 02 0000 110 </t>
  </si>
  <si>
    <t xml:space="preserve"> 1 06 04000 02 0000 110 </t>
  </si>
  <si>
    <t xml:space="preserve"> 1 07 01000 01 0000 110 </t>
  </si>
  <si>
    <t>Наименование  доходов</t>
  </si>
  <si>
    <t>НАЛОГОВЫЕ И НЕНАЛОГОВЫЕ ДОХОДЫ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</si>
  <si>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</si>
  <si>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 </t>
  </si>
  <si>
    <t>Отклонения</t>
  </si>
  <si>
    <t>БЕЗВОЗМЕЗДНЫЕ ПОСТУПЛЕНИЯ ВСЕГО, в том числе</t>
  </si>
  <si>
    <t>% испол-нения</t>
  </si>
  <si>
    <t xml:space="preserve"> 1 15 00000 00 0000 000</t>
  </si>
  <si>
    <t>тыс. рублей</t>
  </si>
  <si>
    <t xml:space="preserve"> 1 06 05000 02 0000 110 </t>
  </si>
  <si>
    <t>Налог на игорный бизнес</t>
  </si>
  <si>
    <t>Акцизы на алкогольную продукцию</t>
  </si>
  <si>
    <t>Акцизы на нефтепродукты</t>
  </si>
  <si>
    <t>% исполнения</t>
  </si>
  <si>
    <t xml:space="preserve"> 1 17 00000 00 0000 000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</si>
  <si>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</si>
  <si>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</si>
  <si>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субъектов Российской Федерации на выравнивание бюджетной обеспеченности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</si>
  <si>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</si>
  <si>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субсидий, субвенций и иных межбюджетных трансфертов, имеющих целевое назначение, прошлых лет</t>
  </si>
  <si>
    <t>Безвозмездные поступления от государственных (муниципальных) организаций</t>
  </si>
  <si>
    <t xml:space="preserve"> 2 02 15001 02 0000 150</t>
  </si>
  <si>
    <t xml:space="preserve"> 2 02 15009 02 0000 150</t>
  </si>
  <si>
    <t xml:space="preserve"> 2 02 20000 00 0000 150</t>
  </si>
  <si>
    <t xml:space="preserve"> 2 02 30000 00 0000 150</t>
  </si>
  <si>
    <t xml:space="preserve"> 1 08 00000 00 0000 110</t>
  </si>
  <si>
    <t>-</t>
  </si>
  <si>
    <t xml:space="preserve">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</si>
  <si>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</si>
  <si>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Безвозмездные поступления от негосударственных организаций</t>
  </si>
  <si>
    <t xml:space="preserve"> 2 02 40000 00 0000 150</t>
  </si>
  <si>
    <t>Иные межбюджетные трансферты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</si>
  <si>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</si>
  <si>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Налог на профессиональный доход</t>
  </si>
  <si>
    <t xml:space="preserve"> 1 05 06000 01 0000 110</t>
  </si>
  <si>
    <t>Ожидаемое 2024 года</t>
  </si>
  <si>
    <t>Ожидаемое 2025 года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</si>
  <si>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</si>
  <si>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</si>
  <si>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</si>
  <si>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</si>
  <si>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</si>
  <si>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</si>
  <si>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</si>
  <si>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</si>
  <si>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Графа</t>
  </si>
  <si>
    <t>Оценка ожидаемого исполнения доходной части областного бюджета Новосибирской области на 2024 год и плановый период 2025 и 2026 годов</t>
  </si>
  <si>
    <t>Ожидаемое 2026 года</t>
  </si>
  <si>
    <t xml:space="preserve"> 2 03 00000 00 0000 000</t>
  </si>
  <si>
    <t xml:space="preserve"> 2 04 00000 00 0000 000</t>
  </si>
  <si>
    <t>Утвержденный план на 2024 год (по Закону 442-ОЗ)</t>
  </si>
  <si>
    <t>Утвержденный план на 2025 год (по Закону 442-ОЗ)</t>
  </si>
  <si>
    <t>Утвержденный план на 2026 год (по Закону 442-ОЗ)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</si>
</sst>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8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family val="1"/>
      <charset val="204"/>
    </font>
    <font>
      <sz val="11"/>
      <name val="Arial Cyr"/>
      <charset val="204"/>
    </font>
    <font>
      <sz val="10"/>
      <color indexed="8"/>
      <name val="Times New Roman Cyr"/>
      <family val="1"/>
      <charset val="204"/>
    </font>
    <font>
      <sz val="10"/>
      <name val="Times New Roman Cyr"/>
      <charset val="204"/>
    </font>
    <font>
      <i/>
      <sz val="10"/>
      <color indexed="8"/>
      <name val="Times New Roman Cyr"/>
      <charset val="204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i/>
      <sz val="10"/>
      <name val="Times New Roman Cyr"/>
      <charset val="204"/>
    </font>
    <font>
      <sz val="10"/>
      <color rgb="FFFF0000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Times New Roman Cyr"/>
      <family val="1"/>
      <charset val="204"/>
    </font>
    <font>
      <i/>
      <sz val="8"/>
      <color theme="0" tint="-0.34998626667073579"/>
      <name val="Times New Roman Cyr"/>
      <family val="1"/>
      <charset val="204"/>
    </font>
    <font>
      <i/>
      <sz val="8"/>
      <color theme="0" tint="-0.3499862666707357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2" fillId="0" borderId="0"/>
    <xf numFmtId="0" fontId="10" fillId="0" borderId="0"/>
    <xf numFmtId="164" fontId="10" fillId="0" borderId="0" applyFont="0" applyFill="0" applyBorder="0" applyAlignment="0" applyProtection="0"/>
    <xf numFmtId="0" fontId="3" fillId="0" borderId="0"/>
  </cellStyleXfs>
  <cellXfs count="6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2" borderId="0" xfId="0" applyFont="1" applyFill="1"/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justify" vertical="top" wrapText="1"/>
    </xf>
    <xf numFmtId="165" fontId="8" fillId="0" borderId="2" xfId="0" applyNumberFormat="1" applyFont="1" applyFill="1" applyBorder="1" applyAlignment="1">
      <alignment vertical="center"/>
    </xf>
    <xf numFmtId="165" fontId="8" fillId="2" borderId="2" xfId="0" applyNumberFormat="1" applyFont="1" applyFill="1" applyBorder="1" applyAlignment="1">
      <alignment horizontal="right" vertical="center"/>
    </xf>
    <xf numFmtId="165" fontId="8" fillId="4" borderId="2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justify" vertical="top" wrapText="1"/>
    </xf>
    <xf numFmtId="165" fontId="8" fillId="0" borderId="3" xfId="0" applyNumberFormat="1" applyFont="1" applyFill="1" applyBorder="1" applyAlignment="1">
      <alignment vertical="center"/>
    </xf>
    <xf numFmtId="165" fontId="8" fillId="2" borderId="3" xfId="0" applyNumberFormat="1" applyFont="1" applyFill="1" applyBorder="1" applyAlignment="1">
      <alignment horizontal="right" vertical="center"/>
    </xf>
    <xf numFmtId="165" fontId="8" fillId="4" borderId="3" xfId="0" applyNumberFormat="1" applyFont="1" applyFill="1" applyBorder="1" applyAlignment="1">
      <alignment horizontal="right" vertical="center"/>
    </xf>
    <xf numFmtId="165" fontId="8" fillId="0" borderId="3" xfId="0" applyNumberFormat="1" applyFont="1" applyFill="1" applyBorder="1" applyAlignment="1"/>
    <xf numFmtId="165" fontId="8" fillId="2" borderId="3" xfId="0" applyNumberFormat="1" applyFont="1" applyFill="1" applyBorder="1" applyAlignment="1">
      <alignment horizontal="right"/>
    </xf>
    <xf numFmtId="165" fontId="8" fillId="4" borderId="3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justify" vertical="center" wrapText="1"/>
    </xf>
    <xf numFmtId="165" fontId="12" fillId="0" borderId="3" xfId="0" applyNumberFormat="1" applyFont="1" applyFill="1" applyBorder="1" applyAlignment="1"/>
    <xf numFmtId="165" fontId="12" fillId="2" borderId="3" xfId="0" applyNumberFormat="1" applyFont="1" applyFill="1" applyBorder="1" applyAlignment="1">
      <alignment horizontal="right"/>
    </xf>
    <xf numFmtId="165" fontId="12" fillId="4" borderId="3" xfId="0" applyNumberFormat="1" applyFont="1" applyFill="1" applyBorder="1" applyAlignment="1">
      <alignment horizontal="right"/>
    </xf>
    <xf numFmtId="165" fontId="1" fillId="2" borderId="3" xfId="0" applyNumberFormat="1" applyFont="1" applyFill="1" applyBorder="1" applyAlignment="1">
      <alignment horizontal="right"/>
    </xf>
    <xf numFmtId="165" fontId="1" fillId="2" borderId="3" xfId="0" applyNumberFormat="1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justify" vertical="top" wrapText="1"/>
    </xf>
    <xf numFmtId="165" fontId="8" fillId="0" borderId="4" xfId="0" applyNumberFormat="1" applyFont="1" applyFill="1" applyBorder="1" applyAlignment="1"/>
    <xf numFmtId="165" fontId="1" fillId="2" borderId="4" xfId="0" applyNumberFormat="1" applyFont="1" applyFill="1" applyBorder="1" applyAlignment="1">
      <alignment horizontal="right" vertical="center"/>
    </xf>
    <xf numFmtId="165" fontId="8" fillId="4" borderId="4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right" vertical="center"/>
    </xf>
    <xf numFmtId="165" fontId="1" fillId="4" borderId="2" xfId="0" applyNumberFormat="1" applyFont="1" applyFill="1" applyBorder="1" applyAlignment="1">
      <alignment horizontal="right" vertical="center"/>
    </xf>
    <xf numFmtId="165" fontId="1" fillId="2" borderId="3" xfId="0" applyNumberFormat="1" applyFont="1" applyFill="1" applyBorder="1" applyAlignment="1">
      <alignment vertical="center"/>
    </xf>
    <xf numFmtId="165" fontId="1" fillId="4" borderId="3" xfId="0" applyNumberFormat="1" applyFont="1" applyFill="1" applyBorder="1" applyAlignment="1">
      <alignment horizontal="right" vertical="center"/>
    </xf>
    <xf numFmtId="165" fontId="1" fillId="4" borderId="3" xfId="0" applyNumberFormat="1" applyFont="1" applyFill="1" applyBorder="1" applyAlignment="1">
      <alignment horizontal="right"/>
    </xf>
    <xf numFmtId="165" fontId="1" fillId="2" borderId="3" xfId="0" applyNumberFormat="1" applyFont="1" applyFill="1" applyBorder="1" applyAlignment="1"/>
    <xf numFmtId="165" fontId="8" fillId="2" borderId="3" xfId="0" applyNumberFormat="1" applyFont="1" applyFill="1" applyBorder="1" applyAlignment="1">
      <alignment vertical="center"/>
    </xf>
    <xf numFmtId="165" fontId="1" fillId="2" borderId="4" xfId="0" applyNumberFormat="1" applyFont="1" applyFill="1" applyBorder="1" applyAlignment="1">
      <alignment vertical="center"/>
    </xf>
    <xf numFmtId="165" fontId="1" fillId="4" borderId="4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view="pageBreakPreview" zoomScale="85" zoomScaleNormal="100" zoomScaleSheetLayoutView="85" workbookViewId="0">
      <pane xSplit="2" ySplit="4" topLeftCell="C26" activePane="bottomRight" state="frozen"/>
      <selection pane="topRight" activeCell="C1" sqref="C1"/>
      <selection pane="bottomLeft" activeCell="A4" sqref="A4"/>
      <selection pane="bottomRight" activeCell="F41" sqref="F41"/>
    </sheetView>
  </sheetViews>
  <sheetFormatPr defaultColWidth="9.140625" defaultRowHeight="12.75" x14ac:dyDescent="0.2"/>
  <cols>
    <col min="1" max="1" width="21.42578125" style="1" customWidth="1"/>
    <col min="2" max="2" width="55" style="2" customWidth="1"/>
    <col min="3" max="3" width="14.140625" style="1" customWidth="1"/>
    <col min="4" max="4" width="14.140625" style="11" customWidth="1"/>
    <col min="5" max="5" width="7.85546875" style="1" customWidth="1"/>
    <col min="6" max="8" width="14.140625" style="1" customWidth="1"/>
    <col min="9" max="9" width="7.85546875" style="1" customWidth="1"/>
    <col min="10" max="12" width="14.140625" style="1" customWidth="1"/>
    <col min="13" max="13" width="7.85546875" style="1" customWidth="1"/>
    <col min="14" max="14" width="14.140625" style="1" customWidth="1"/>
    <col min="15" max="16384" width="9.140625" style="1"/>
  </cols>
  <sheetData>
    <row r="1" spans="1:14" ht="12.75" customHeight="1" x14ac:dyDescent="0.2">
      <c r="A1" s="57" t="s">
        <v>69</v>
      </c>
      <c r="B1" s="57"/>
      <c r="C1" s="57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ht="12.75" customHeight="1" x14ac:dyDescent="0.2">
      <c r="A2" s="59"/>
      <c r="B2" s="59"/>
      <c r="C2" s="59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ht="18" customHeight="1" x14ac:dyDescent="0.2">
      <c r="A3" s="5"/>
      <c r="B3" s="5"/>
      <c r="C3" s="5"/>
      <c r="D3" s="10"/>
      <c r="E3" s="15"/>
      <c r="N3" s="17" t="s">
        <v>31</v>
      </c>
    </row>
    <row r="4" spans="1:14" ht="65.25" customHeight="1" x14ac:dyDescent="0.2">
      <c r="A4" s="3" t="s">
        <v>5</v>
      </c>
      <c r="B4" s="3" t="s">
        <v>23</v>
      </c>
      <c r="C4" s="4" t="s">
        <v>73</v>
      </c>
      <c r="D4" s="3" t="s">
        <v>58</v>
      </c>
      <c r="E4" s="3" t="s">
        <v>29</v>
      </c>
      <c r="F4" s="16" t="s">
        <v>27</v>
      </c>
      <c r="G4" s="4" t="s">
        <v>74</v>
      </c>
      <c r="H4" s="3" t="s">
        <v>59</v>
      </c>
      <c r="I4" s="3" t="s">
        <v>29</v>
      </c>
      <c r="J4" s="16" t="s">
        <v>27</v>
      </c>
      <c r="K4" s="4" t="s">
        <v>75</v>
      </c>
      <c r="L4" s="3" t="s">
        <v>70</v>
      </c>
      <c r="M4" s="3" t="s">
        <v>36</v>
      </c>
      <c r="N4" s="16" t="s">
        <v>27</v>
      </c>
    </row>
    <row r="5" spans="1:14" ht="9" customHeight="1" x14ac:dyDescent="0.2">
      <c r="A5" s="53" t="s">
        <v>68</v>
      </c>
      <c r="B5" s="53"/>
      <c r="C5" s="54">
        <v>1</v>
      </c>
      <c r="D5" s="53">
        <v>5</v>
      </c>
      <c r="E5" s="53">
        <v>6</v>
      </c>
      <c r="F5" s="55">
        <v>7</v>
      </c>
      <c r="G5" s="54">
        <v>8</v>
      </c>
      <c r="H5" s="53">
        <v>9</v>
      </c>
      <c r="I5" s="53">
        <v>10</v>
      </c>
      <c r="J5" s="55">
        <v>11</v>
      </c>
      <c r="K5" s="54">
        <v>12</v>
      </c>
      <c r="L5" s="53">
        <v>13</v>
      </c>
      <c r="M5" s="53">
        <v>14</v>
      </c>
      <c r="N5" s="55">
        <v>15</v>
      </c>
    </row>
    <row r="6" spans="1:14" x14ac:dyDescent="0.2">
      <c r="A6" s="8" t="s">
        <v>16</v>
      </c>
      <c r="B6" s="8" t="s">
        <v>24</v>
      </c>
      <c r="C6" s="9">
        <f>C7+C8+C9+C12+C14+C15+C16+C17+C18+C19+C20+C21+C22+C23+C24+C25+C26+C13</f>
        <v>262084036.00000003</v>
      </c>
      <c r="D6" s="9">
        <f>D7+D8+D9+D12+D14+D15+D16+D17+D18+D19+D20+D21+D22+D23+D24+D25+D26+D13</f>
        <v>259913820.20000002</v>
      </c>
      <c r="E6" s="7">
        <f t="shared" ref="E6:E27" si="0">D6/C6*100</f>
        <v>99.171938957777655</v>
      </c>
      <c r="F6" s="6">
        <f t="shared" ref="F6:F37" si="1">D6-C6</f>
        <v>-2170215.8000000119</v>
      </c>
      <c r="G6" s="9">
        <f>G7+G8+G9+G12+G14+G15+G16+G17+G18+G19+G20+G21+G22+G23+G24+G25+G26+G13</f>
        <v>279261476.09999996</v>
      </c>
      <c r="H6" s="9">
        <f>H7+H8+H9+H12+H14+H15+H16+H17+H18+H19+H20+H21+H22+H23+H24+H25+H26+H13</f>
        <v>279261476.10000002</v>
      </c>
      <c r="I6" s="6">
        <f t="shared" ref="I6:I25" si="2">H6/G6*100</f>
        <v>100.00000000000003</v>
      </c>
      <c r="J6" s="6">
        <f t="shared" ref="J6:J25" si="3">H6-G6</f>
        <v>0</v>
      </c>
      <c r="K6" s="9">
        <f>K7+K8+K9+K12+K14+K15+K16+K17+K18+K19+K20+K21+K22+K23+K24+K25+K26+K13</f>
        <v>298807756.40000004</v>
      </c>
      <c r="L6" s="9">
        <f>L7+L8+L9+L12+L14+L15+L16+L17+L18+L19+L20+L21+L22+L23+L24+L25+L26+L13</f>
        <v>298807756.4000001</v>
      </c>
      <c r="M6" s="6">
        <f t="shared" ref="M6:M25" si="4">L6/K6*100</f>
        <v>100.00000000000003</v>
      </c>
      <c r="N6" s="6">
        <f t="shared" ref="N6:N25" si="5">L6-K6</f>
        <v>0</v>
      </c>
    </row>
    <row r="7" spans="1:14" x14ac:dyDescent="0.2">
      <c r="A7" s="18" t="s">
        <v>17</v>
      </c>
      <c r="B7" s="19" t="s">
        <v>8</v>
      </c>
      <c r="C7" s="20">
        <v>108857397.40000001</v>
      </c>
      <c r="D7" s="20">
        <f>101207766.8-2187120.8+11405+5500</f>
        <v>99037551</v>
      </c>
      <c r="E7" s="21">
        <f t="shared" si="0"/>
        <v>90.979164820635333</v>
      </c>
      <c r="F7" s="22">
        <f t="shared" si="1"/>
        <v>-9819846.400000006</v>
      </c>
      <c r="G7" s="43">
        <v>116520420.3</v>
      </c>
      <c r="H7" s="43">
        <v>109818290</v>
      </c>
      <c r="I7" s="44">
        <f t="shared" si="2"/>
        <v>94.248106655688062</v>
      </c>
      <c r="J7" s="45">
        <f t="shared" si="3"/>
        <v>-6702130.299999997</v>
      </c>
      <c r="K7" s="43">
        <v>126516613.2</v>
      </c>
      <c r="L7" s="43">
        <f>119872616.1+960504.1</f>
        <v>120833120.19999999</v>
      </c>
      <c r="M7" s="44">
        <f t="shared" si="4"/>
        <v>95.507710128933482</v>
      </c>
      <c r="N7" s="45">
        <f t="shared" si="5"/>
        <v>-5683493.0000000149</v>
      </c>
    </row>
    <row r="8" spans="1:14" x14ac:dyDescent="0.2">
      <c r="A8" s="23" t="s">
        <v>18</v>
      </c>
      <c r="B8" s="24" t="s">
        <v>10</v>
      </c>
      <c r="C8" s="25">
        <v>77568960.5</v>
      </c>
      <c r="D8" s="25">
        <v>79539142.200000003</v>
      </c>
      <c r="E8" s="26">
        <f t="shared" si="0"/>
        <v>102.53990989088993</v>
      </c>
      <c r="F8" s="27">
        <f t="shared" si="1"/>
        <v>1970181.700000003</v>
      </c>
      <c r="G8" s="46">
        <v>84192389.5</v>
      </c>
      <c r="H8" s="46">
        <v>84947803.900000006</v>
      </c>
      <c r="I8" s="37">
        <f t="shared" si="2"/>
        <v>100.89724784447411</v>
      </c>
      <c r="J8" s="47">
        <f t="shared" si="3"/>
        <v>755414.40000000596</v>
      </c>
      <c r="K8" s="46">
        <v>90015085.299999997</v>
      </c>
      <c r="L8" s="46">
        <v>90724254.5</v>
      </c>
      <c r="M8" s="37">
        <f t="shared" si="4"/>
        <v>100.78783372546557</v>
      </c>
      <c r="N8" s="47">
        <f t="shared" si="5"/>
        <v>709169.20000000298</v>
      </c>
    </row>
    <row r="9" spans="1:14" ht="25.5" x14ac:dyDescent="0.2">
      <c r="A9" s="23" t="s">
        <v>19</v>
      </c>
      <c r="B9" s="24" t="s">
        <v>12</v>
      </c>
      <c r="C9" s="28">
        <f>C10+C11</f>
        <v>28320470.800000001</v>
      </c>
      <c r="D9" s="28">
        <f>D10+D11</f>
        <v>31147701</v>
      </c>
      <c r="E9" s="29">
        <f t="shared" si="0"/>
        <v>109.98299152569173</v>
      </c>
      <c r="F9" s="30">
        <f t="shared" si="1"/>
        <v>2827230.1999999993</v>
      </c>
      <c r="G9" s="28">
        <f>G10+G11</f>
        <v>29344891.800000001</v>
      </c>
      <c r="H9" s="28">
        <f>H10+H11</f>
        <v>32285022.399999999</v>
      </c>
      <c r="I9" s="36">
        <f t="shared" si="2"/>
        <v>110.01922453842545</v>
      </c>
      <c r="J9" s="48">
        <f t="shared" si="3"/>
        <v>2940130.5999999978</v>
      </c>
      <c r="K9" s="28">
        <f>K10+K11</f>
        <v>30025608.800000001</v>
      </c>
      <c r="L9" s="28">
        <f>L10+L11</f>
        <v>32100250.100000001</v>
      </c>
      <c r="M9" s="36">
        <f t="shared" si="4"/>
        <v>106.90957280439891</v>
      </c>
      <c r="N9" s="48">
        <f t="shared" si="5"/>
        <v>2074641.3000000007</v>
      </c>
    </row>
    <row r="10" spans="1:14" x14ac:dyDescent="0.2">
      <c r="A10" s="31"/>
      <c r="B10" s="32" t="s">
        <v>34</v>
      </c>
      <c r="C10" s="33">
        <v>15150723.800000001</v>
      </c>
      <c r="D10" s="33">
        <v>17075040.800000001</v>
      </c>
      <c r="E10" s="34">
        <f t="shared" si="0"/>
        <v>112.70115557119456</v>
      </c>
      <c r="F10" s="35">
        <f t="shared" si="1"/>
        <v>1924317</v>
      </c>
      <c r="G10" s="33">
        <v>15819371.800000001</v>
      </c>
      <c r="H10" s="33">
        <v>17818704.800000001</v>
      </c>
      <c r="I10" s="33">
        <f>H10/G10*100</f>
        <v>112.63851071507149</v>
      </c>
      <c r="J10" s="35">
        <f t="shared" si="3"/>
        <v>1999333</v>
      </c>
      <c r="K10" s="33">
        <v>16500088.800000001</v>
      </c>
      <c r="L10" s="33">
        <v>18574730.100000001</v>
      </c>
      <c r="M10" s="33">
        <f>L10/K10*100</f>
        <v>112.57351596798679</v>
      </c>
      <c r="N10" s="35">
        <f>L10-K10</f>
        <v>2074641.3000000007</v>
      </c>
    </row>
    <row r="11" spans="1:14" x14ac:dyDescent="0.2">
      <c r="A11" s="31"/>
      <c r="B11" s="32" t="s">
        <v>35</v>
      </c>
      <c r="C11" s="33">
        <v>13169747</v>
      </c>
      <c r="D11" s="33">
        <v>14072660.199999999</v>
      </c>
      <c r="E11" s="34">
        <f t="shared" si="0"/>
        <v>106.85596465900218</v>
      </c>
      <c r="F11" s="35">
        <f t="shared" si="1"/>
        <v>902913.19999999925</v>
      </c>
      <c r="G11" s="33">
        <v>13525520</v>
      </c>
      <c r="H11" s="33">
        <v>14466317.6</v>
      </c>
      <c r="I11" s="33">
        <f>H11/G11*100</f>
        <v>106.95572221992205</v>
      </c>
      <c r="J11" s="35">
        <f t="shared" si="3"/>
        <v>940797.59999999963</v>
      </c>
      <c r="K11" s="33">
        <v>13525520</v>
      </c>
      <c r="L11" s="33">
        <v>13525520</v>
      </c>
      <c r="M11" s="33">
        <f>L11/K11*100</f>
        <v>100</v>
      </c>
      <c r="N11" s="35">
        <f>L11-K11</f>
        <v>0</v>
      </c>
    </row>
    <row r="12" spans="1:14" ht="25.5" x14ac:dyDescent="0.2">
      <c r="A12" s="23" t="s">
        <v>6</v>
      </c>
      <c r="B12" s="24" t="s">
        <v>11</v>
      </c>
      <c r="C12" s="28">
        <v>21955997.100000001</v>
      </c>
      <c r="D12" s="28">
        <v>24220699</v>
      </c>
      <c r="E12" s="29">
        <f t="shared" si="0"/>
        <v>110.31473036585524</v>
      </c>
      <c r="F12" s="30">
        <f t="shared" si="1"/>
        <v>2264701.8999999985</v>
      </c>
      <c r="G12" s="49">
        <v>23731969.5</v>
      </c>
      <c r="H12" s="49">
        <f>ROUND(D12*107.9%,0)</f>
        <v>26134134</v>
      </c>
      <c r="I12" s="36">
        <f t="shared" si="2"/>
        <v>110.12206129794664</v>
      </c>
      <c r="J12" s="48">
        <f t="shared" si="3"/>
        <v>2402164.5</v>
      </c>
      <c r="K12" s="49">
        <v>25858560.199999999</v>
      </c>
      <c r="L12" s="49">
        <f>ROUND(H12*107.3%,0)</f>
        <v>28041926</v>
      </c>
      <c r="M12" s="36">
        <f t="shared" si="4"/>
        <v>108.44349330787566</v>
      </c>
      <c r="N12" s="48">
        <f t="shared" si="5"/>
        <v>2183365.8000000007</v>
      </c>
    </row>
    <row r="13" spans="1:14" x14ac:dyDescent="0.2">
      <c r="A13" s="23" t="s">
        <v>57</v>
      </c>
      <c r="B13" s="24" t="s">
        <v>56</v>
      </c>
      <c r="C13" s="28">
        <v>822503</v>
      </c>
      <c r="D13" s="28">
        <v>1124770</v>
      </c>
      <c r="E13" s="29">
        <f t="shared" si="0"/>
        <v>136.74965319275432</v>
      </c>
      <c r="F13" s="30">
        <f t="shared" si="1"/>
        <v>302267</v>
      </c>
      <c r="G13" s="49">
        <v>897351</v>
      </c>
      <c r="H13" s="49">
        <v>1240621</v>
      </c>
      <c r="I13" s="36">
        <f t="shared" si="2"/>
        <v>138.25370451473279</v>
      </c>
      <c r="J13" s="48">
        <f t="shared" si="3"/>
        <v>343270</v>
      </c>
      <c r="K13" s="49">
        <v>985291</v>
      </c>
      <c r="L13" s="49">
        <v>1359721</v>
      </c>
      <c r="M13" s="36">
        <f t="shared" si="4"/>
        <v>138.0019709913112</v>
      </c>
      <c r="N13" s="48">
        <f t="shared" si="5"/>
        <v>374430</v>
      </c>
    </row>
    <row r="14" spans="1:14" x14ac:dyDescent="0.2">
      <c r="A14" s="23" t="s">
        <v>20</v>
      </c>
      <c r="B14" s="24" t="s">
        <v>13</v>
      </c>
      <c r="C14" s="25">
        <f>12110521.2+7098.8</f>
        <v>12117620</v>
      </c>
      <c r="D14" s="25">
        <v>12824728.800000001</v>
      </c>
      <c r="E14" s="26">
        <f t="shared" si="0"/>
        <v>105.83537691394847</v>
      </c>
      <c r="F14" s="27">
        <f t="shared" si="1"/>
        <v>707108.80000000075</v>
      </c>
      <c r="G14" s="46">
        <v>12495476.4</v>
      </c>
      <c r="H14" s="46">
        <v>13231824.4</v>
      </c>
      <c r="I14" s="37">
        <f t="shared" si="2"/>
        <v>105.89291657579378</v>
      </c>
      <c r="J14" s="47">
        <f t="shared" si="3"/>
        <v>736348</v>
      </c>
      <c r="K14" s="46">
        <v>13004137</v>
      </c>
      <c r="L14" s="46">
        <v>13770891.6</v>
      </c>
      <c r="M14" s="37">
        <f t="shared" si="4"/>
        <v>105.89623594399229</v>
      </c>
      <c r="N14" s="47">
        <f t="shared" si="5"/>
        <v>766754.59999999963</v>
      </c>
    </row>
    <row r="15" spans="1:14" x14ac:dyDescent="0.2">
      <c r="A15" s="23" t="s">
        <v>21</v>
      </c>
      <c r="B15" s="24" t="s">
        <v>14</v>
      </c>
      <c r="C15" s="28">
        <v>2805171.5</v>
      </c>
      <c r="D15" s="28">
        <v>2805171.5</v>
      </c>
      <c r="E15" s="26">
        <f t="shared" si="0"/>
        <v>100</v>
      </c>
      <c r="F15" s="27">
        <f t="shared" si="1"/>
        <v>0</v>
      </c>
      <c r="G15" s="46">
        <v>2805171.5</v>
      </c>
      <c r="H15" s="46">
        <v>2805171.5</v>
      </c>
      <c r="I15" s="37">
        <f t="shared" si="2"/>
        <v>100</v>
      </c>
      <c r="J15" s="47">
        <f t="shared" si="3"/>
        <v>0</v>
      </c>
      <c r="K15" s="46">
        <v>2805171.5</v>
      </c>
      <c r="L15" s="46">
        <v>2805171.5</v>
      </c>
      <c r="M15" s="37">
        <f t="shared" si="4"/>
        <v>100</v>
      </c>
      <c r="N15" s="47">
        <f t="shared" si="5"/>
        <v>0</v>
      </c>
    </row>
    <row r="16" spans="1:14" x14ac:dyDescent="0.2">
      <c r="A16" s="23" t="s">
        <v>32</v>
      </c>
      <c r="B16" s="24" t="s">
        <v>33</v>
      </c>
      <c r="C16" s="28">
        <v>3024</v>
      </c>
      <c r="D16" s="28">
        <v>3185</v>
      </c>
      <c r="E16" s="26">
        <f t="shared" si="0"/>
        <v>105.32407407407408</v>
      </c>
      <c r="F16" s="27">
        <f t="shared" si="1"/>
        <v>161</v>
      </c>
      <c r="G16" s="50">
        <v>3024</v>
      </c>
      <c r="H16" s="50">
        <v>3192</v>
      </c>
      <c r="I16" s="37">
        <f t="shared" si="2"/>
        <v>105.55555555555556</v>
      </c>
      <c r="J16" s="47">
        <f t="shared" si="3"/>
        <v>168</v>
      </c>
      <c r="K16" s="46">
        <v>3024</v>
      </c>
      <c r="L16" s="46">
        <v>3192</v>
      </c>
      <c r="M16" s="37">
        <f t="shared" si="4"/>
        <v>105.55555555555556</v>
      </c>
      <c r="N16" s="47">
        <f t="shared" si="5"/>
        <v>168</v>
      </c>
    </row>
    <row r="17" spans="1:14" x14ac:dyDescent="0.2">
      <c r="A17" s="23" t="s">
        <v>22</v>
      </c>
      <c r="B17" s="24" t="s">
        <v>15</v>
      </c>
      <c r="C17" s="28">
        <v>2814598</v>
      </c>
      <c r="D17" s="28">
        <v>1936098.3</v>
      </c>
      <c r="E17" s="26">
        <f t="shared" si="0"/>
        <v>68.787738071298293</v>
      </c>
      <c r="F17" s="27">
        <f t="shared" si="1"/>
        <v>-878499.7</v>
      </c>
      <c r="G17" s="46">
        <v>2943243.5</v>
      </c>
      <c r="H17" s="46">
        <v>2466846.7999999998</v>
      </c>
      <c r="I17" s="37">
        <f t="shared" si="2"/>
        <v>83.813887637906944</v>
      </c>
      <c r="J17" s="47">
        <f t="shared" si="3"/>
        <v>-476396.70000000019</v>
      </c>
      <c r="K17" s="46">
        <v>3089690.9</v>
      </c>
      <c r="L17" s="46">
        <v>2663580.1</v>
      </c>
      <c r="M17" s="37">
        <f t="shared" si="4"/>
        <v>86.208626888858049</v>
      </c>
      <c r="N17" s="47">
        <f t="shared" si="5"/>
        <v>-426110.79999999981</v>
      </c>
    </row>
    <row r="18" spans="1:14" ht="24.75" customHeight="1" x14ac:dyDescent="0.2">
      <c r="A18" s="23" t="s">
        <v>26</v>
      </c>
      <c r="B18" s="24" t="s">
        <v>25</v>
      </c>
      <c r="C18" s="28">
        <v>7908.5</v>
      </c>
      <c r="D18" s="28">
        <v>8897.5</v>
      </c>
      <c r="E18" s="29">
        <f t="shared" si="0"/>
        <v>112.50553202250744</v>
      </c>
      <c r="F18" s="30">
        <f t="shared" si="1"/>
        <v>989</v>
      </c>
      <c r="G18" s="49">
        <v>8248.5</v>
      </c>
      <c r="H18" s="49">
        <v>9280</v>
      </c>
      <c r="I18" s="36">
        <f t="shared" si="2"/>
        <v>112.5053039946657</v>
      </c>
      <c r="J18" s="48">
        <f t="shared" si="3"/>
        <v>1031.5</v>
      </c>
      <c r="K18" s="49">
        <v>8594.9</v>
      </c>
      <c r="L18" s="49">
        <v>9669.7999999999993</v>
      </c>
      <c r="M18" s="36">
        <f t="shared" si="4"/>
        <v>112.50625370859464</v>
      </c>
      <c r="N18" s="48">
        <f t="shared" si="5"/>
        <v>1074.8999999999996</v>
      </c>
    </row>
    <row r="19" spans="1:14" x14ac:dyDescent="0.2">
      <c r="A19" s="23" t="s">
        <v>48</v>
      </c>
      <c r="B19" s="24" t="s">
        <v>60</v>
      </c>
      <c r="C19" s="28">
        <v>402510.3</v>
      </c>
      <c r="D19" s="28">
        <v>402510.3</v>
      </c>
      <c r="E19" s="36">
        <f t="shared" si="0"/>
        <v>100</v>
      </c>
      <c r="F19" s="30">
        <f t="shared" si="1"/>
        <v>0</v>
      </c>
      <c r="G19" s="49">
        <v>411361.50000000006</v>
      </c>
      <c r="H19" s="49">
        <v>411361.50000000006</v>
      </c>
      <c r="I19" s="36">
        <f t="shared" si="2"/>
        <v>100</v>
      </c>
      <c r="J19" s="48">
        <f t="shared" si="3"/>
        <v>0</v>
      </c>
      <c r="K19" s="49">
        <v>397193.60000000003</v>
      </c>
      <c r="L19" s="49">
        <v>397193.60000000003</v>
      </c>
      <c r="M19" s="36">
        <f t="shared" si="4"/>
        <v>100</v>
      </c>
      <c r="N19" s="48">
        <f t="shared" si="5"/>
        <v>0</v>
      </c>
    </row>
    <row r="20" spans="1:14" ht="25.5" x14ac:dyDescent="0.2">
      <c r="A20" s="23" t="s">
        <v>0</v>
      </c>
      <c r="B20" s="24" t="s">
        <v>61</v>
      </c>
      <c r="C20" s="28">
        <v>2606867.7999999998</v>
      </c>
      <c r="D20" s="28">
        <v>2618861.1</v>
      </c>
      <c r="E20" s="36">
        <f t="shared" si="0"/>
        <v>100.46006552384436</v>
      </c>
      <c r="F20" s="30">
        <f t="shared" si="1"/>
        <v>11993.300000000279</v>
      </c>
      <c r="G20" s="49">
        <v>1700013.4</v>
      </c>
      <c r="H20" s="49">
        <v>1700013.4</v>
      </c>
      <c r="I20" s="36">
        <f t="shared" si="2"/>
        <v>100</v>
      </c>
      <c r="J20" s="48">
        <f t="shared" si="3"/>
        <v>0</v>
      </c>
      <c r="K20" s="49">
        <v>1348805.3</v>
      </c>
      <c r="L20" s="49">
        <v>1348805.3</v>
      </c>
      <c r="M20" s="36">
        <f t="shared" si="4"/>
        <v>100</v>
      </c>
      <c r="N20" s="48">
        <f t="shared" si="5"/>
        <v>0</v>
      </c>
    </row>
    <row r="21" spans="1:14" x14ac:dyDescent="0.2">
      <c r="A21" s="23" t="s">
        <v>1</v>
      </c>
      <c r="B21" s="24" t="s">
        <v>62</v>
      </c>
      <c r="C21" s="28">
        <v>155049.09999999998</v>
      </c>
      <c r="D21" s="28">
        <v>155049.09999999998</v>
      </c>
      <c r="E21" s="36">
        <f t="shared" si="0"/>
        <v>100</v>
      </c>
      <c r="F21" s="30">
        <f t="shared" si="1"/>
        <v>0</v>
      </c>
      <c r="G21" s="49">
        <v>155395.09999999998</v>
      </c>
      <c r="H21" s="49">
        <v>155395.09999999998</v>
      </c>
      <c r="I21" s="36">
        <f t="shared" si="2"/>
        <v>100</v>
      </c>
      <c r="J21" s="48">
        <f t="shared" si="3"/>
        <v>0</v>
      </c>
      <c r="K21" s="49">
        <v>155772.09999999998</v>
      </c>
      <c r="L21" s="49">
        <v>155772.09999999998</v>
      </c>
      <c r="M21" s="36">
        <f t="shared" si="4"/>
        <v>100</v>
      </c>
      <c r="N21" s="48">
        <f t="shared" si="5"/>
        <v>0</v>
      </c>
    </row>
    <row r="22" spans="1:14" ht="26.25" customHeight="1" x14ac:dyDescent="0.2">
      <c r="A22" s="23" t="s">
        <v>7</v>
      </c>
      <c r="B22" s="24" t="s">
        <v>63</v>
      </c>
      <c r="C22" s="28">
        <v>158368.79999999993</v>
      </c>
      <c r="D22" s="28">
        <v>587462.80000000005</v>
      </c>
      <c r="E22" s="36">
        <f t="shared" si="0"/>
        <v>370.9460449280416</v>
      </c>
      <c r="F22" s="30">
        <f t="shared" si="1"/>
        <v>429094.00000000012</v>
      </c>
      <c r="G22" s="49">
        <v>163626.79999999999</v>
      </c>
      <c r="H22" s="49">
        <v>163626.79999999999</v>
      </c>
      <c r="I22" s="36">
        <f t="shared" si="2"/>
        <v>100</v>
      </c>
      <c r="J22" s="48">
        <f t="shared" si="3"/>
        <v>0</v>
      </c>
      <c r="K22" s="49">
        <v>169285.29999999996</v>
      </c>
      <c r="L22" s="49">
        <v>169285.29999999996</v>
      </c>
      <c r="M22" s="36">
        <f t="shared" si="4"/>
        <v>100</v>
      </c>
      <c r="N22" s="48">
        <f t="shared" si="5"/>
        <v>0</v>
      </c>
    </row>
    <row r="23" spans="1:14" x14ac:dyDescent="0.2">
      <c r="A23" s="23" t="s">
        <v>2</v>
      </c>
      <c r="B23" s="24" t="s">
        <v>64</v>
      </c>
      <c r="C23" s="28">
        <v>61261.200000000004</v>
      </c>
      <c r="D23" s="28">
        <v>69982.5</v>
      </c>
      <c r="E23" s="36">
        <f t="shared" si="0"/>
        <v>114.23625394213627</v>
      </c>
      <c r="F23" s="30">
        <f t="shared" si="1"/>
        <v>8721.2999999999956</v>
      </c>
      <c r="G23" s="49">
        <v>66339.199999999997</v>
      </c>
      <c r="H23" s="49">
        <v>66339.199999999997</v>
      </c>
      <c r="I23" s="36">
        <f t="shared" si="2"/>
        <v>100</v>
      </c>
      <c r="J23" s="48">
        <f t="shared" si="3"/>
        <v>0</v>
      </c>
      <c r="K23" s="49">
        <v>73912.099999999991</v>
      </c>
      <c r="L23" s="49">
        <v>73912.099999999991</v>
      </c>
      <c r="M23" s="36">
        <f t="shared" si="4"/>
        <v>100</v>
      </c>
      <c r="N23" s="48">
        <f t="shared" si="5"/>
        <v>0</v>
      </c>
    </row>
    <row r="24" spans="1:14" x14ac:dyDescent="0.2">
      <c r="A24" s="23" t="s">
        <v>30</v>
      </c>
      <c r="B24" s="24" t="s">
        <v>65</v>
      </c>
      <c r="C24" s="28">
        <v>26.5</v>
      </c>
      <c r="D24" s="28">
        <v>26.5</v>
      </c>
      <c r="E24" s="36">
        <f t="shared" si="0"/>
        <v>100</v>
      </c>
      <c r="F24" s="27">
        <f t="shared" si="1"/>
        <v>0</v>
      </c>
      <c r="G24" s="46">
        <v>26.5</v>
      </c>
      <c r="H24" s="46">
        <v>26.5</v>
      </c>
      <c r="I24" s="36">
        <f t="shared" si="2"/>
        <v>100</v>
      </c>
      <c r="J24" s="47">
        <f t="shared" si="3"/>
        <v>0</v>
      </c>
      <c r="K24" s="46">
        <v>26.5</v>
      </c>
      <c r="L24" s="46">
        <v>26.5</v>
      </c>
      <c r="M24" s="36">
        <f t="shared" si="4"/>
        <v>100</v>
      </c>
      <c r="N24" s="47">
        <f t="shared" si="5"/>
        <v>0</v>
      </c>
    </row>
    <row r="25" spans="1:14" x14ac:dyDescent="0.2">
      <c r="A25" s="23" t="s">
        <v>3</v>
      </c>
      <c r="B25" s="24" t="s">
        <v>66</v>
      </c>
      <c r="C25" s="28">
        <f>3172269.1+253922</f>
        <v>3426191.1</v>
      </c>
      <c r="D25" s="28">
        <v>3431349.7</v>
      </c>
      <c r="E25" s="37">
        <f t="shared" si="0"/>
        <v>100.15056369739564</v>
      </c>
      <c r="F25" s="27">
        <f t="shared" si="1"/>
        <v>5158.6000000000931</v>
      </c>
      <c r="G25" s="46">
        <f>3447805+374612.2</f>
        <v>3822417.2</v>
      </c>
      <c r="H25" s="46">
        <f>3447805+374612.2</f>
        <v>3822417.2</v>
      </c>
      <c r="I25" s="37">
        <f t="shared" si="2"/>
        <v>100</v>
      </c>
      <c r="J25" s="47">
        <f t="shared" si="3"/>
        <v>0</v>
      </c>
      <c r="K25" s="46">
        <f>3754074.4+596799.9</f>
        <v>4350874.3</v>
      </c>
      <c r="L25" s="46">
        <f>3754074.4+596799.9</f>
        <v>4350874.3</v>
      </c>
      <c r="M25" s="37">
        <f t="shared" si="4"/>
        <v>100</v>
      </c>
      <c r="N25" s="47">
        <f t="shared" si="5"/>
        <v>0</v>
      </c>
    </row>
    <row r="26" spans="1:14" x14ac:dyDescent="0.2">
      <c r="A26" s="38" t="s">
        <v>37</v>
      </c>
      <c r="B26" s="39" t="s">
        <v>67</v>
      </c>
      <c r="C26" s="40">
        <v>110.4</v>
      </c>
      <c r="D26" s="40">
        <v>633.9</v>
      </c>
      <c r="E26" s="41">
        <f t="shared" si="0"/>
        <v>574.18478260869563</v>
      </c>
      <c r="F26" s="42">
        <f t="shared" si="1"/>
        <v>523.5</v>
      </c>
      <c r="G26" s="51">
        <v>110.4</v>
      </c>
      <c r="H26" s="51">
        <v>110.4</v>
      </c>
      <c r="I26" s="41"/>
      <c r="J26" s="52">
        <f>H26-G26</f>
        <v>0</v>
      </c>
      <c r="K26" s="51">
        <v>110.4</v>
      </c>
      <c r="L26" s="51">
        <v>110.4</v>
      </c>
      <c r="M26" s="41"/>
      <c r="N26" s="52">
        <f>L26-K26</f>
        <v>0</v>
      </c>
    </row>
    <row r="27" spans="1:14" x14ac:dyDescent="0.2">
      <c r="A27" s="8" t="s">
        <v>4</v>
      </c>
      <c r="B27" s="8" t="s">
        <v>28</v>
      </c>
      <c r="C27" s="6">
        <f>C28+C29+C30+C31+C32+C33+C34+C36+C35</f>
        <v>34542045.376909994</v>
      </c>
      <c r="D27" s="6">
        <f>D28+D29+D30+D31+D32+D33+D34+D36+D35</f>
        <v>34554112.893909998</v>
      </c>
      <c r="E27" s="7">
        <f t="shared" si="0"/>
        <v>100.03493573373645</v>
      </c>
      <c r="F27" s="6">
        <f>D27-C27</f>
        <v>12067.517000004649</v>
      </c>
      <c r="G27" s="6">
        <f>G28+G29+G30+G31+G32+G33+G34+G36+G35</f>
        <v>22076114.799999997</v>
      </c>
      <c r="H27" s="6">
        <f>H28+H29+H30+H31+H32+H33+H34+H36+H35</f>
        <v>22076114.799999997</v>
      </c>
      <c r="I27" s="6">
        <f t="shared" ref="I27" si="6">H27/G27*100</f>
        <v>100</v>
      </c>
      <c r="J27" s="6">
        <f>J28+J29+J30+J31+J32+J33+J34+J36+J35</f>
        <v>0</v>
      </c>
      <c r="K27" s="6">
        <f>K28+K29+K30+K31+K32+K33+K34+K36+K35</f>
        <v>17246533.800000001</v>
      </c>
      <c r="L27" s="6">
        <f>L28+L29+L30+L31+L32+L33+L34+L36+L35</f>
        <v>17246533.800000001</v>
      </c>
      <c r="M27" s="6">
        <f t="shared" ref="M27" si="7">L27/K27*100</f>
        <v>100</v>
      </c>
      <c r="N27" s="6">
        <f>N28+N29+N30+N31+N32+N33+N34+N36+N35</f>
        <v>0</v>
      </c>
    </row>
    <row r="28" spans="1:14" s="12" customFormat="1" ht="25.5" x14ac:dyDescent="0.2">
      <c r="A28" s="23" t="s">
        <v>44</v>
      </c>
      <c r="B28" s="24" t="s">
        <v>40</v>
      </c>
      <c r="C28" s="28">
        <v>1939236</v>
      </c>
      <c r="D28" s="28">
        <v>1939236</v>
      </c>
      <c r="E28" s="36">
        <v>100</v>
      </c>
      <c r="F28" s="42">
        <f t="shared" ref="F28:F36" si="8">D28-C28</f>
        <v>0</v>
      </c>
      <c r="G28" s="49">
        <v>0</v>
      </c>
      <c r="H28" s="49">
        <v>0</v>
      </c>
      <c r="I28" s="36" t="s">
        <v>49</v>
      </c>
      <c r="J28" s="47">
        <f t="shared" ref="J28:J36" si="9">H28-G28</f>
        <v>0</v>
      </c>
      <c r="K28" s="49">
        <v>0</v>
      </c>
      <c r="L28" s="49">
        <v>0</v>
      </c>
      <c r="M28" s="36" t="s">
        <v>49</v>
      </c>
      <c r="N28" s="47">
        <f t="shared" ref="N28:N36" si="10">L28-K28</f>
        <v>0</v>
      </c>
    </row>
    <row r="29" spans="1:14" s="12" customFormat="1" ht="25.5" x14ac:dyDescent="0.2">
      <c r="A29" s="23" t="s">
        <v>50</v>
      </c>
      <c r="B29" s="24" t="s">
        <v>51</v>
      </c>
      <c r="C29" s="28">
        <v>2313937.7999999998</v>
      </c>
      <c r="D29" s="28">
        <v>2313937.7999999998</v>
      </c>
      <c r="E29" s="36" t="s">
        <v>49</v>
      </c>
      <c r="F29" s="42">
        <f t="shared" si="8"/>
        <v>0</v>
      </c>
      <c r="G29" s="49">
        <v>0</v>
      </c>
      <c r="H29" s="49">
        <v>0</v>
      </c>
      <c r="I29" s="36" t="s">
        <v>49</v>
      </c>
      <c r="J29" s="47">
        <f t="shared" si="9"/>
        <v>0</v>
      </c>
      <c r="K29" s="49">
        <v>0</v>
      </c>
      <c r="L29" s="49">
        <v>0</v>
      </c>
      <c r="M29" s="36" t="s">
        <v>49</v>
      </c>
      <c r="N29" s="47">
        <f t="shared" si="10"/>
        <v>0</v>
      </c>
    </row>
    <row r="30" spans="1:14" s="12" customFormat="1" ht="45.75" customHeight="1" x14ac:dyDescent="0.2">
      <c r="A30" s="23" t="s">
        <v>45</v>
      </c>
      <c r="B30" s="24" t="s">
        <v>55</v>
      </c>
      <c r="C30" s="28">
        <v>0</v>
      </c>
      <c r="D30" s="28">
        <v>0</v>
      </c>
      <c r="E30" s="36" t="s">
        <v>49</v>
      </c>
      <c r="F30" s="42">
        <f t="shared" si="8"/>
        <v>0</v>
      </c>
      <c r="G30" s="49">
        <v>0</v>
      </c>
      <c r="H30" s="49">
        <v>0</v>
      </c>
      <c r="I30" s="36" t="s">
        <v>49</v>
      </c>
      <c r="J30" s="47">
        <f t="shared" si="9"/>
        <v>0</v>
      </c>
      <c r="K30" s="49">
        <v>0</v>
      </c>
      <c r="L30" s="49">
        <v>0</v>
      </c>
      <c r="M30" s="36" t="s">
        <v>49</v>
      </c>
      <c r="N30" s="47">
        <f t="shared" si="10"/>
        <v>0</v>
      </c>
    </row>
    <row r="31" spans="1:14" s="12" customFormat="1" ht="33" customHeight="1" x14ac:dyDescent="0.2">
      <c r="A31" s="23" t="s">
        <v>46</v>
      </c>
      <c r="B31" s="24" t="s">
        <v>38</v>
      </c>
      <c r="C31" s="28">
        <v>20952113.099999998</v>
      </c>
      <c r="D31" s="28">
        <v>20952113.099999998</v>
      </c>
      <c r="E31" s="36">
        <v>101.31759062866863</v>
      </c>
      <c r="F31" s="42">
        <f t="shared" si="8"/>
        <v>0</v>
      </c>
      <c r="G31" s="49">
        <v>15308786.799999999</v>
      </c>
      <c r="H31" s="49">
        <v>15308786.799999999</v>
      </c>
      <c r="I31" s="36">
        <v>101.12942109731262</v>
      </c>
      <c r="J31" s="47">
        <f t="shared" si="9"/>
        <v>0</v>
      </c>
      <c r="K31" s="49">
        <v>10329480.700000001</v>
      </c>
      <c r="L31" s="49">
        <v>10329480.700000001</v>
      </c>
      <c r="M31" s="36">
        <v>101.62936692868652</v>
      </c>
      <c r="N31" s="47">
        <f t="shared" si="10"/>
        <v>0</v>
      </c>
    </row>
    <row r="32" spans="1:14" s="12" customFormat="1" ht="25.5" x14ac:dyDescent="0.2">
      <c r="A32" s="23" t="s">
        <v>47</v>
      </c>
      <c r="B32" s="24" t="s">
        <v>39</v>
      </c>
      <c r="C32" s="28">
        <v>4448986.7</v>
      </c>
      <c r="D32" s="28">
        <v>4449881.6000000006</v>
      </c>
      <c r="E32" s="36">
        <v>100</v>
      </c>
      <c r="F32" s="42">
        <f t="shared" si="8"/>
        <v>894.90000000037253</v>
      </c>
      <c r="G32" s="49">
        <v>4558507.3</v>
      </c>
      <c r="H32" s="49">
        <v>4558507.3</v>
      </c>
      <c r="I32" s="36">
        <v>100</v>
      </c>
      <c r="J32" s="47">
        <f t="shared" si="9"/>
        <v>0</v>
      </c>
      <c r="K32" s="49">
        <v>4697465.3</v>
      </c>
      <c r="L32" s="49">
        <v>4697465.3</v>
      </c>
      <c r="M32" s="36">
        <v>100</v>
      </c>
      <c r="N32" s="47">
        <f t="shared" si="10"/>
        <v>0</v>
      </c>
    </row>
    <row r="33" spans="1:14" s="12" customFormat="1" x14ac:dyDescent="0.2">
      <c r="A33" s="23" t="s">
        <v>53</v>
      </c>
      <c r="B33" s="24" t="s">
        <v>54</v>
      </c>
      <c r="C33" s="28">
        <v>2314550.5249999999</v>
      </c>
      <c r="D33" s="28">
        <v>2319866.5</v>
      </c>
      <c r="E33" s="36">
        <v>105.80169766306089</v>
      </c>
      <c r="F33" s="42">
        <f t="shared" si="8"/>
        <v>5315.9750000000931</v>
      </c>
      <c r="G33" s="49">
        <v>2208820.7000000002</v>
      </c>
      <c r="H33" s="49">
        <v>2208820.7000000002</v>
      </c>
      <c r="I33" s="36">
        <v>100</v>
      </c>
      <c r="J33" s="47">
        <f t="shared" si="9"/>
        <v>0</v>
      </c>
      <c r="K33" s="49">
        <v>2219587.8000000003</v>
      </c>
      <c r="L33" s="49">
        <v>2219587.8000000003</v>
      </c>
      <c r="M33" s="36">
        <v>100</v>
      </c>
      <c r="N33" s="47">
        <f t="shared" si="10"/>
        <v>0</v>
      </c>
    </row>
    <row r="34" spans="1:14" ht="25.5" x14ac:dyDescent="0.2">
      <c r="A34" s="23" t="s">
        <v>71</v>
      </c>
      <c r="B34" s="24" t="s">
        <v>43</v>
      </c>
      <c r="C34" s="28">
        <v>54552.92931</v>
      </c>
      <c r="D34" s="28">
        <v>60409.571309999999</v>
      </c>
      <c r="E34" s="36" t="s">
        <v>49</v>
      </c>
      <c r="F34" s="42">
        <f t="shared" si="8"/>
        <v>5856.6419999999998</v>
      </c>
      <c r="G34" s="49">
        <v>0</v>
      </c>
      <c r="H34" s="49">
        <v>0</v>
      </c>
      <c r="I34" s="36" t="s">
        <v>49</v>
      </c>
      <c r="J34" s="47">
        <f t="shared" si="9"/>
        <v>0</v>
      </c>
      <c r="K34" s="49">
        <v>0</v>
      </c>
      <c r="L34" s="49">
        <v>0</v>
      </c>
      <c r="M34" s="36" t="s">
        <v>49</v>
      </c>
      <c r="N34" s="47">
        <f t="shared" si="10"/>
        <v>0</v>
      </c>
    </row>
    <row r="35" spans="1:14" x14ac:dyDescent="0.2">
      <c r="A35" s="23" t="s">
        <v>72</v>
      </c>
      <c r="B35" s="24" t="s">
        <v>52</v>
      </c>
      <c r="C35" s="28">
        <v>53602.267</v>
      </c>
      <c r="D35" s="28">
        <v>53602.267</v>
      </c>
      <c r="E35" s="36" t="s">
        <v>49</v>
      </c>
      <c r="F35" s="42">
        <f t="shared" si="8"/>
        <v>0</v>
      </c>
      <c r="G35" s="49">
        <v>0</v>
      </c>
      <c r="H35" s="49">
        <v>0</v>
      </c>
      <c r="I35" s="36" t="s">
        <v>49</v>
      </c>
      <c r="J35" s="47">
        <f t="shared" si="9"/>
        <v>0</v>
      </c>
      <c r="K35" s="49">
        <v>0</v>
      </c>
      <c r="L35" s="49">
        <v>0</v>
      </c>
      <c r="M35" s="36" t="s">
        <v>49</v>
      </c>
      <c r="N35" s="47">
        <f t="shared" si="10"/>
        <v>0</v>
      </c>
    </row>
    <row r="36" spans="1:14" ht="63.75" x14ac:dyDescent="0.2">
      <c r="A36" s="23" t="s">
        <v>41</v>
      </c>
      <c r="B36" s="24" t="s">
        <v>42</v>
      </c>
      <c r="C36" s="28">
        <v>2465066.0556000001</v>
      </c>
      <c r="D36" s="28">
        <v>2465066.0556000001</v>
      </c>
      <c r="E36" s="36" t="s">
        <v>49</v>
      </c>
      <c r="F36" s="42">
        <f t="shared" si="8"/>
        <v>0</v>
      </c>
      <c r="G36" s="49">
        <v>0</v>
      </c>
      <c r="H36" s="49">
        <v>0</v>
      </c>
      <c r="I36" s="36" t="s">
        <v>49</v>
      </c>
      <c r="J36" s="47">
        <f t="shared" si="9"/>
        <v>0</v>
      </c>
      <c r="K36" s="49">
        <v>0</v>
      </c>
      <c r="L36" s="49">
        <v>0</v>
      </c>
      <c r="M36" s="36" t="s">
        <v>49</v>
      </c>
      <c r="N36" s="47">
        <f t="shared" si="10"/>
        <v>0</v>
      </c>
    </row>
    <row r="37" spans="1:14" x14ac:dyDescent="0.2">
      <c r="A37" s="8"/>
      <c r="B37" s="8" t="s">
        <v>9</v>
      </c>
      <c r="C37" s="6">
        <f>C27+C6</f>
        <v>296626081.37691003</v>
      </c>
      <c r="D37" s="6">
        <f>D27+D6</f>
        <v>294467933.09391004</v>
      </c>
      <c r="E37" s="6">
        <f>D37/C37*100</f>
        <v>99.272434752540278</v>
      </c>
      <c r="F37" s="6">
        <f t="shared" si="1"/>
        <v>-2158148.2829999924</v>
      </c>
      <c r="G37" s="6">
        <f>G27+G6</f>
        <v>301337590.89999998</v>
      </c>
      <c r="H37" s="6">
        <f>H27+H6</f>
        <v>301337590.90000004</v>
      </c>
      <c r="I37" s="6">
        <f t="shared" ref="I37" si="11">H37/G37*100</f>
        <v>100.00000000000003</v>
      </c>
      <c r="J37" s="6">
        <f t="shared" ref="J37" si="12">H37-G37</f>
        <v>0</v>
      </c>
      <c r="K37" s="6">
        <f>K27+K6</f>
        <v>316054290.20000005</v>
      </c>
      <c r="L37" s="6">
        <f>L27+L6</f>
        <v>316054290.20000011</v>
      </c>
      <c r="M37" s="6">
        <f t="shared" ref="M37" si="13">L37/K37*100</f>
        <v>100.00000000000003</v>
      </c>
      <c r="N37" s="6">
        <f t="shared" ref="N37" si="14">L37-K37</f>
        <v>0</v>
      </c>
    </row>
    <row r="39" spans="1:14" ht="18.75" customHeight="1" x14ac:dyDescent="0.2">
      <c r="D39" s="1"/>
      <c r="F39" s="56"/>
    </row>
    <row r="40" spans="1:14" x14ac:dyDescent="0.2">
      <c r="A40" s="13"/>
    </row>
    <row r="41" spans="1:14" x14ac:dyDescent="0.2">
      <c r="A41" s="14"/>
    </row>
    <row r="42" spans="1:14" ht="6.75" customHeight="1" x14ac:dyDescent="0.2"/>
    <row r="43" spans="1:14" x14ac:dyDescent="0.2">
      <c r="A43" s="13"/>
      <c r="D43" s="60"/>
    </row>
    <row r="44" spans="1:14" x14ac:dyDescent="0.2">
      <c r="A44" s="14"/>
    </row>
  </sheetData>
  <mergeCells count="2">
    <mergeCell ref="A1:N1"/>
    <mergeCell ref="A2:N2"/>
  </mergeCells>
  <printOptions horizontalCentered="1"/>
  <pageMargins left="0.31496062992125984" right="0.19685039370078741" top="0.35433070866141736" bottom="0.27559055118110237" header="0.19685039370078741" footer="0.15748031496062992"/>
  <pageSetup paperSize="9" scale="64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Торопова Анастасия Сергеевна</cp:lastModifiedBy>
  <cp:lastPrinted>2024-06-04T04:18:36Z</cp:lastPrinted>
  <dcterms:created xsi:type="dcterms:W3CDTF">2004-09-27T10:38:49Z</dcterms:created>
  <dcterms:modified xsi:type="dcterms:W3CDTF">2024-06-04T04:19:06Z</dcterms:modified>
</cp:coreProperties>
</file>